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0830" activeTab="0"/>
  </bookViews>
  <sheets>
    <sheet name="Timing-Budget" sheetId="1" r:id="rId1"/>
    <sheet name="Gloss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<sst xmlns="http://schemas.openxmlformats.org/spreadsheetml/2006/main" count="118" uniqueCount="83">
  <si>
    <t>Fast-160</t>
  </si>
  <si>
    <t>Fast-80</t>
  </si>
  <si>
    <t>Fast40</t>
  </si>
  <si>
    <t>DT Period</t>
  </si>
  <si>
    <t>Period Tolerance</t>
  </si>
  <si>
    <t>Deterministic errors</t>
  </si>
  <si>
    <t>Silicon TX Driver Routing Skew</t>
  </si>
  <si>
    <t>Package Skew (Initiator)</t>
  </si>
  <si>
    <t>PCB Layout Skew (Initiator)</t>
  </si>
  <si>
    <t>Cable Skew (@ 25ps/Ft)</t>
  </si>
  <si>
    <t>PCB Layout Skew (Target)</t>
  </si>
  <si>
    <t>Package Skew (Target)</t>
  </si>
  <si>
    <t>Silicon RX Routing Skew</t>
  </si>
  <si>
    <t>HL Vs LH Matching</t>
  </si>
  <si>
    <t>Non-Deterministic errors</t>
  </si>
  <si>
    <t xml:space="preserve">Low Vt  Vs Substrate Noise </t>
  </si>
  <si>
    <t>Cross Talk Induced Jitter</t>
  </si>
  <si>
    <t>Input Slew Rate Dependent Skew</t>
  </si>
  <si>
    <t>Receiver Amplitude Dependent Skew</t>
  </si>
  <si>
    <r>
      <t>NOTE</t>
    </r>
    <r>
      <rPr>
        <sz val="10"/>
        <rFont val="Arial"/>
        <family val="0"/>
      </rPr>
      <t xml:space="preserve"> Cable timings based on good quality twisted pair round shielded cable</t>
    </r>
  </si>
  <si>
    <t>* Calculated Value</t>
  </si>
  <si>
    <t>Clock Jitter</t>
  </si>
  <si>
    <t>Cable Distortion ISI</t>
  </si>
  <si>
    <t>Compensatable Total</t>
  </si>
  <si>
    <t>Fast-320</t>
  </si>
  <si>
    <t>Basic Period (ns)</t>
  </si>
  <si>
    <t>Transfer Rate / Clock Info</t>
  </si>
  <si>
    <t>* Reduced Values (From SPI-4)</t>
  </si>
  <si>
    <t>Strobe Placement Accuracy</t>
  </si>
  <si>
    <t>Data Deskew Accuracy</t>
  </si>
  <si>
    <t>Cable Skew</t>
  </si>
  <si>
    <t>Maximum time delta of package signal propagation due to trace length variations etc. (Assuming ideal simultaneous launch)</t>
  </si>
  <si>
    <t>Maximum time delta of PCB signal propagation due to trace length variations etc. (Assuming ideal simultaneous launch)</t>
  </si>
  <si>
    <t>Maximum time delta of signal propagation due to wire length variations etc. (Assuming ideal simultaneous launch)</t>
  </si>
  <si>
    <t>Small signal Vs. Large signal propagation variation through receiver.</t>
  </si>
  <si>
    <t>Maximum deviation of strobe placement from ideal center of data eye.</t>
  </si>
  <si>
    <t>Maximum skew of all received data/parity signals after deskew training.</t>
  </si>
  <si>
    <t>Input slew rate variation feed-through seen at receiver output.</t>
  </si>
  <si>
    <t>Time from first transitioning receiver to last transitioning receiver as observed at the internal parallel data latch. (Assuming simultaneous inputs)</t>
  </si>
  <si>
    <t>One Complete cycle of the Req/Ack signal. (Asserted followed by Negated)</t>
  </si>
  <si>
    <t>One half Cycle of the Req/Ack Signal. (Asserted or Negated)</t>
  </si>
  <si>
    <t>Total long term variation of reference clock signal.  (Derived from typical allowed Clock tolerance of 100ppm)</t>
  </si>
  <si>
    <t>Time from first transitioning output to last transitioning output as launched from the device pins.</t>
  </si>
  <si>
    <t>Strobe Placement Accuracy (X2)</t>
  </si>
  <si>
    <t>Data Deskew Accuracy (X2)</t>
  </si>
  <si>
    <t>NA</t>
  </si>
  <si>
    <t>Timing uncertainty caused by cable charging and attenuation effects that is dependent entirely on the data pattern.</t>
  </si>
  <si>
    <t>Internal logic symmetry variation of HL and LH transitions</t>
  </si>
  <si>
    <t>Substrate noise induced threshold uncertainty of internal logic</t>
  </si>
  <si>
    <t>Maximum Edge to Edge uncertainty of clock edge placement. (Either edge)</t>
  </si>
  <si>
    <t>Timing uncertainty due to induced noise from adjacent signal lines.</t>
  </si>
  <si>
    <t>From SPI-3</t>
  </si>
  <si>
    <t>* Possible  to Reduce these values</t>
  </si>
  <si>
    <t>TX HL Vs LH Matching</t>
  </si>
  <si>
    <t>Preliminary Timing Budget for Fast-320 (U-640)</t>
  </si>
  <si>
    <t>From SPI-4</t>
  </si>
  <si>
    <t>Via Silicon Improvements</t>
  </si>
  <si>
    <t>How to get there</t>
  </si>
  <si>
    <t>Proposed for SPI-5</t>
  </si>
  <si>
    <t>RX HL Vs LH Matching</t>
  </si>
  <si>
    <t>Receiver chip noise</t>
  </si>
  <si>
    <t>* This error was not accounted for prior to SPI-5</t>
  </si>
  <si>
    <t>Receive offset induced asymmetry</t>
  </si>
  <si>
    <t>Data Setup/Hold without any corrections</t>
  </si>
  <si>
    <t>Data Setup/Hold + PreComp</t>
  </si>
  <si>
    <t>Data Setup/Hold + Offset correction</t>
  </si>
  <si>
    <t>Data Setup/Hold + Amplitude normalization</t>
  </si>
  <si>
    <t>Data Setup/Hold with Single edge Deskew</t>
  </si>
  <si>
    <t>Data Setup/Hold with Dual edge Deskew</t>
  </si>
  <si>
    <t>SPI-5 Additions</t>
  </si>
  <si>
    <t>Total Error Budget SPI-4</t>
  </si>
  <si>
    <t>* These values (in all or part) are removed by the Training Logic</t>
  </si>
  <si>
    <t>Via Amplitude Normalization</t>
  </si>
  <si>
    <t>Will require Amplitude Normalization</t>
  </si>
  <si>
    <t>Via Deskew of both rising &amp; falling edges</t>
  </si>
  <si>
    <t>Via Cable requirements</t>
  </si>
  <si>
    <t>T10/02-047r1</t>
  </si>
  <si>
    <t>William Petty,   LSI Logic (03/12/2002)</t>
  </si>
  <si>
    <t>System Noise TX + RX</t>
  </si>
  <si>
    <t>Total of Non-Deterministic errors</t>
  </si>
  <si>
    <t>Total of Deterministic errors</t>
  </si>
  <si>
    <t>Via system Improvements</t>
  </si>
  <si>
    <t>Correctable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</si>
</sst>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64" fontId="3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3.7109375" style="4" customWidth="1"/>
    <col min="4" max="4" width="3.00390625" style="4" customWidth="1"/>
    <col min="5" max="5" width="12.8515625" style="4" customWidth="1"/>
    <col min="6" max="6" width="2.7109375" style="4" customWidth="1"/>
    <col min="7" max="7" width="12.140625" style="4" customWidth="1"/>
    <col min="8" max="8" width="2.7109375" style="0" customWidth="1"/>
    <col min="9" max="9" width="12.28125" style="4" customWidth="1"/>
    <col min="10" max="10" width="2.7109375" style="0" customWidth="1"/>
  </cols>
  <sheetData>
    <row r="1" spans="1:9" s="1" customFormat="1" ht="12.75">
      <c r="A1" s="1" t="s">
        <v>76</v>
      </c>
      <c r="C1" s="20"/>
      <c r="D1" s="20"/>
      <c r="E1" s="20"/>
      <c r="F1" s="20"/>
      <c r="G1" s="20"/>
      <c r="I1" s="20"/>
    </row>
    <row r="2" spans="1:11" s="18" customFormat="1" ht="18">
      <c r="A2" s="18" t="s">
        <v>54</v>
      </c>
      <c r="C2" s="19"/>
      <c r="D2" s="19"/>
      <c r="E2" s="19"/>
      <c r="F2" s="19"/>
      <c r="G2" s="19"/>
      <c r="I2" s="19"/>
      <c r="K2" s="18" t="s">
        <v>57</v>
      </c>
    </row>
    <row r="3" spans="1:9" s="1" customFormat="1" ht="12.75">
      <c r="A3" s="1" t="s">
        <v>77</v>
      </c>
      <c r="C3" s="20"/>
      <c r="D3" s="20"/>
      <c r="E3" s="20"/>
      <c r="F3" s="20"/>
      <c r="G3" s="20"/>
      <c r="I3" s="20"/>
    </row>
    <row r="4" spans="3:9" ht="25.5">
      <c r="C4" s="15" t="s">
        <v>58</v>
      </c>
      <c r="E4" s="15" t="s">
        <v>55</v>
      </c>
      <c r="G4" s="4" t="s">
        <v>51</v>
      </c>
      <c r="I4" s="4" t="s">
        <v>51</v>
      </c>
    </row>
    <row r="5" spans="1:9" s="2" customFormat="1" ht="12.75">
      <c r="A5" s="11" t="s">
        <v>26</v>
      </c>
      <c r="C5" s="3" t="s">
        <v>24</v>
      </c>
      <c r="D5" s="3"/>
      <c r="E5" s="3" t="s">
        <v>0</v>
      </c>
      <c r="F5" s="3"/>
      <c r="G5" s="3" t="s">
        <v>1</v>
      </c>
      <c r="I5" s="3" t="s">
        <v>2</v>
      </c>
    </row>
    <row r="6" spans="1:9" ht="12.75">
      <c r="A6" s="1"/>
      <c r="B6" t="s">
        <v>25</v>
      </c>
      <c r="C6" s="8">
        <v>6.25</v>
      </c>
      <c r="D6" s="8"/>
      <c r="E6" s="8">
        <v>12.5</v>
      </c>
      <c r="F6" s="8"/>
      <c r="G6" s="8">
        <v>25</v>
      </c>
      <c r="H6" s="9"/>
      <c r="I6" s="8">
        <v>25</v>
      </c>
    </row>
    <row r="7" spans="1:9" ht="12.75">
      <c r="A7" s="1"/>
      <c r="B7" t="s">
        <v>3</v>
      </c>
      <c r="C7" s="8">
        <v>3.125</v>
      </c>
      <c r="D7" s="8"/>
      <c r="E7" s="8">
        <v>6.25</v>
      </c>
      <c r="F7" s="8"/>
      <c r="G7" s="8">
        <v>12.5</v>
      </c>
      <c r="H7" s="9"/>
      <c r="I7" s="8">
        <v>0</v>
      </c>
    </row>
    <row r="8" spans="1:9" ht="12.75">
      <c r="A8" s="1"/>
      <c r="B8" t="s">
        <v>4</v>
      </c>
      <c r="C8" s="8">
        <v>0.03</v>
      </c>
      <c r="D8" s="8"/>
      <c r="E8" s="8">
        <v>0.03</v>
      </c>
      <c r="F8" s="8"/>
      <c r="G8" s="8">
        <v>0.6</v>
      </c>
      <c r="H8" s="9"/>
      <c r="I8" s="8">
        <v>0.7</v>
      </c>
    </row>
    <row r="10" ht="12.75">
      <c r="A10" s="1" t="s">
        <v>5</v>
      </c>
    </row>
    <row r="11" spans="1:9" ht="12.75">
      <c r="A11" s="1"/>
      <c r="B11" t="s">
        <v>6</v>
      </c>
      <c r="C11" s="7">
        <v>0.75</v>
      </c>
      <c r="D11" s="7"/>
      <c r="E11" s="7">
        <v>0.75</v>
      </c>
      <c r="F11" s="7"/>
      <c r="G11" s="8">
        <v>1.5</v>
      </c>
      <c r="H11" s="9"/>
      <c r="I11" s="8">
        <v>1.5</v>
      </c>
    </row>
    <row r="12" spans="2:9" ht="12.75">
      <c r="B12" t="s">
        <v>7</v>
      </c>
      <c r="C12" s="7">
        <v>0</v>
      </c>
      <c r="D12" s="7"/>
      <c r="E12" s="7">
        <v>0.065</v>
      </c>
      <c r="F12" s="7"/>
      <c r="G12" s="8">
        <v>0.065</v>
      </c>
      <c r="H12" s="9"/>
      <c r="I12" s="8">
        <v>0.065</v>
      </c>
    </row>
    <row r="13" spans="2:9" ht="12.75">
      <c r="B13" t="s">
        <v>8</v>
      </c>
      <c r="C13" s="7">
        <v>0.2</v>
      </c>
      <c r="D13" s="7"/>
      <c r="E13" s="7">
        <v>0.2</v>
      </c>
      <c r="F13" s="7"/>
      <c r="G13" s="8">
        <v>0.2</v>
      </c>
      <c r="H13" s="9"/>
      <c r="I13" s="8">
        <v>0.2</v>
      </c>
    </row>
    <row r="14" spans="2:9" ht="12.75">
      <c r="B14" t="s">
        <v>9</v>
      </c>
      <c r="C14" s="14">
        <v>2.5</v>
      </c>
      <c r="D14" s="7"/>
      <c r="E14" s="7">
        <v>2.5</v>
      </c>
      <c r="F14" s="7"/>
      <c r="G14" s="8">
        <v>2.5</v>
      </c>
      <c r="H14" s="9"/>
      <c r="I14" s="8">
        <v>2.5</v>
      </c>
    </row>
    <row r="15" spans="2:9" ht="12.75">
      <c r="B15" t="s">
        <v>10</v>
      </c>
      <c r="C15" s="7">
        <v>0.2</v>
      </c>
      <c r="D15" s="7"/>
      <c r="E15" s="7">
        <v>0.2</v>
      </c>
      <c r="F15" s="7"/>
      <c r="G15" s="8">
        <v>0.2</v>
      </c>
      <c r="H15" s="9"/>
      <c r="I15" s="8">
        <v>0.2</v>
      </c>
    </row>
    <row r="16" spans="2:9" ht="12.75">
      <c r="B16" t="s">
        <v>11</v>
      </c>
      <c r="C16" s="7">
        <v>0</v>
      </c>
      <c r="D16" s="7"/>
      <c r="E16" s="7">
        <v>0.065</v>
      </c>
      <c r="F16" s="7"/>
      <c r="G16" s="8">
        <v>0.065</v>
      </c>
      <c r="H16" s="9"/>
      <c r="I16" s="8">
        <v>0.065</v>
      </c>
    </row>
    <row r="17" spans="2:9" ht="12.75">
      <c r="B17" t="s">
        <v>12</v>
      </c>
      <c r="C17" s="7">
        <v>0.75</v>
      </c>
      <c r="D17" s="7"/>
      <c r="E17" s="7">
        <v>0.75</v>
      </c>
      <c r="F17" s="7"/>
      <c r="G17" s="8">
        <v>1.5</v>
      </c>
      <c r="H17" s="9"/>
      <c r="I17" s="8">
        <v>1.5</v>
      </c>
    </row>
    <row r="18" spans="2:11" ht="12.75">
      <c r="B18" t="s">
        <v>18</v>
      </c>
      <c r="C18" s="14">
        <v>0.2</v>
      </c>
      <c r="D18" s="8"/>
      <c r="E18" s="8">
        <v>0</v>
      </c>
      <c r="F18" s="8"/>
      <c r="G18" s="8">
        <v>0.2</v>
      </c>
      <c r="H18" s="9"/>
      <c r="I18" s="8">
        <v>0.2</v>
      </c>
      <c r="K18" t="s">
        <v>72</v>
      </c>
    </row>
    <row r="19" spans="2:11" ht="12.75">
      <c r="B19" t="s">
        <v>53</v>
      </c>
      <c r="C19" s="14">
        <v>0.5</v>
      </c>
      <c r="D19" s="8"/>
      <c r="E19" s="7">
        <v>0</v>
      </c>
      <c r="F19" s="8"/>
      <c r="G19" s="8">
        <v>0.5</v>
      </c>
      <c r="H19" s="9"/>
      <c r="I19" s="8">
        <v>0.5</v>
      </c>
      <c r="K19" t="s">
        <v>74</v>
      </c>
    </row>
    <row r="20" spans="2:11" ht="12.75">
      <c r="B20" t="s">
        <v>59</v>
      </c>
      <c r="C20" s="14">
        <v>0.35</v>
      </c>
      <c r="D20" s="8"/>
      <c r="E20" s="7">
        <v>0</v>
      </c>
      <c r="F20" s="8"/>
      <c r="G20" s="8">
        <v>0.5</v>
      </c>
      <c r="H20" s="9"/>
      <c r="I20" s="8">
        <v>0.5</v>
      </c>
      <c r="K20" t="s">
        <v>74</v>
      </c>
    </row>
    <row r="21" spans="2:9" ht="12.75">
      <c r="B21" s="25" t="s">
        <v>62</v>
      </c>
      <c r="C21" s="14">
        <v>0.8</v>
      </c>
      <c r="D21" s="8"/>
      <c r="E21" s="14">
        <v>0</v>
      </c>
      <c r="F21" s="8"/>
      <c r="G21" s="8">
        <v>0</v>
      </c>
      <c r="H21" s="9"/>
      <c r="I21" s="8">
        <v>0</v>
      </c>
    </row>
    <row r="22" spans="2:11" ht="12.75">
      <c r="B22" t="s">
        <v>22</v>
      </c>
      <c r="C22" s="24">
        <v>4</v>
      </c>
      <c r="D22" s="7"/>
      <c r="E22" s="7">
        <v>4</v>
      </c>
      <c r="F22" s="7"/>
      <c r="G22" s="8">
        <v>3</v>
      </c>
      <c r="H22" s="9"/>
      <c r="I22" s="8">
        <v>3</v>
      </c>
      <c r="K22" t="s">
        <v>73</v>
      </c>
    </row>
    <row r="23" spans="1:9" s="1" customFormat="1" ht="12.75">
      <c r="A23" s="1" t="s">
        <v>80</v>
      </c>
      <c r="C23" s="27">
        <f>SUM(C11:C22)+C36</f>
        <v>12.06</v>
      </c>
      <c r="D23" s="28"/>
      <c r="E23" s="20">
        <f>SUM(E11:E17)+SUM(E19:E22)</f>
        <v>8.53</v>
      </c>
      <c r="F23" s="28"/>
      <c r="G23" s="20">
        <f>SUM(G11:G17)+SUM(G19:G22)</f>
        <v>10.030000000000001</v>
      </c>
      <c r="I23" s="20">
        <f>SUM(I11:I17)+SUM(I19:I22)</f>
        <v>10.030000000000001</v>
      </c>
    </row>
    <row r="24" spans="1:9" s="1" customFormat="1" ht="12.75">
      <c r="A24" s="1" t="s">
        <v>82</v>
      </c>
      <c r="C24" s="27">
        <f>SUM(C11:C17)+(C18*0.75)+C19+C20+(C21*0.75)+(C22*0.75)</f>
        <v>9</v>
      </c>
      <c r="D24" s="28"/>
      <c r="E24" s="27">
        <f>SUM(E11:E17)+(E18*0.75)+E19+E20+(E21*0.75)+(E22*0.75)</f>
        <v>7.529999999999999</v>
      </c>
      <c r="F24" s="28"/>
      <c r="G24" s="29" t="s">
        <v>45</v>
      </c>
      <c r="H24" s="30"/>
      <c r="I24" s="29" t="s">
        <v>45</v>
      </c>
    </row>
    <row r="25" spans="3:9" ht="12.75">
      <c r="C25" s="21"/>
      <c r="D25" s="7"/>
      <c r="E25" s="7"/>
      <c r="F25" s="7"/>
      <c r="G25" s="8"/>
      <c r="H25" s="9"/>
      <c r="I25" s="8"/>
    </row>
    <row r="26" ht="12.75">
      <c r="A26" s="1" t="s">
        <v>14</v>
      </c>
    </row>
    <row r="27" spans="2:11" ht="12.75">
      <c r="B27" t="s">
        <v>78</v>
      </c>
      <c r="C27" s="22">
        <v>0.4</v>
      </c>
      <c r="D27" s="8"/>
      <c r="E27" s="8">
        <v>0.5</v>
      </c>
      <c r="F27" s="8"/>
      <c r="G27" s="8">
        <v>0</v>
      </c>
      <c r="H27" s="9"/>
      <c r="I27" s="8">
        <v>0</v>
      </c>
      <c r="K27" t="s">
        <v>81</v>
      </c>
    </row>
    <row r="28" spans="2:9" ht="12.75">
      <c r="B28" t="s">
        <v>21</v>
      </c>
      <c r="C28" s="21">
        <v>0.25</v>
      </c>
      <c r="D28" s="8"/>
      <c r="E28" s="8">
        <v>0.25</v>
      </c>
      <c r="F28" s="8"/>
      <c r="G28" s="8">
        <v>0.5</v>
      </c>
      <c r="H28" s="9"/>
      <c r="I28" s="8">
        <v>0.5</v>
      </c>
    </row>
    <row r="29" spans="2:11" ht="12.75">
      <c r="B29" t="s">
        <v>16</v>
      </c>
      <c r="C29" s="22">
        <v>0.5</v>
      </c>
      <c r="D29" s="8"/>
      <c r="E29" s="8">
        <v>0.7</v>
      </c>
      <c r="F29" s="8"/>
      <c r="G29" s="8">
        <v>0.5</v>
      </c>
      <c r="H29" s="9"/>
      <c r="I29" s="8">
        <v>0.5</v>
      </c>
      <c r="K29" t="s">
        <v>75</v>
      </c>
    </row>
    <row r="30" spans="2:9" ht="12.75">
      <c r="B30" t="s">
        <v>60</v>
      </c>
      <c r="C30" s="21">
        <v>0.2</v>
      </c>
      <c r="D30" s="8"/>
      <c r="E30" s="8">
        <v>0.2</v>
      </c>
      <c r="F30" s="8"/>
      <c r="G30" s="8">
        <v>0</v>
      </c>
      <c r="H30" s="9"/>
      <c r="I30" s="8">
        <v>0</v>
      </c>
    </row>
    <row r="31" spans="2:9" ht="12.75">
      <c r="B31" t="s">
        <v>18</v>
      </c>
      <c r="C31" s="14">
        <v>0</v>
      </c>
      <c r="D31" s="8"/>
      <c r="E31" s="8">
        <v>0.2</v>
      </c>
      <c r="F31" s="8"/>
      <c r="G31" s="8">
        <v>0.2</v>
      </c>
      <c r="H31" s="9"/>
      <c r="I31" s="8">
        <v>0.2</v>
      </c>
    </row>
    <row r="32" spans="2:9" ht="12.75">
      <c r="B32" t="s">
        <v>53</v>
      </c>
      <c r="C32" s="14">
        <v>0</v>
      </c>
      <c r="D32" s="8"/>
      <c r="E32" s="8">
        <v>0.5</v>
      </c>
      <c r="F32" s="8"/>
      <c r="G32" s="8">
        <v>0.5</v>
      </c>
      <c r="H32" s="9"/>
      <c r="I32" s="8">
        <v>0.5</v>
      </c>
    </row>
    <row r="33" spans="2:9" ht="12.75">
      <c r="B33" t="s">
        <v>59</v>
      </c>
      <c r="C33" s="14">
        <v>0</v>
      </c>
      <c r="D33" s="8"/>
      <c r="E33" s="8">
        <v>0.35</v>
      </c>
      <c r="F33" s="8"/>
      <c r="G33" s="8">
        <v>0.5</v>
      </c>
      <c r="H33" s="9"/>
      <c r="I33" s="8">
        <v>0.5</v>
      </c>
    </row>
    <row r="34" spans="2:11" ht="12.75">
      <c r="B34" t="s">
        <v>43</v>
      </c>
      <c r="C34" s="12">
        <v>0.2</v>
      </c>
      <c r="D34" s="8"/>
      <c r="E34" s="8">
        <v>0.5</v>
      </c>
      <c r="F34" s="8"/>
      <c r="G34" s="8">
        <v>0</v>
      </c>
      <c r="H34" s="9"/>
      <c r="I34" s="8">
        <v>0</v>
      </c>
      <c r="K34" t="s">
        <v>56</v>
      </c>
    </row>
    <row r="35" spans="2:11" ht="12.75">
      <c r="B35" t="s">
        <v>44</v>
      </c>
      <c r="C35" s="12">
        <v>0.2</v>
      </c>
      <c r="D35" s="8"/>
      <c r="E35" s="8">
        <v>0.3</v>
      </c>
      <c r="F35" s="8"/>
      <c r="G35" s="8">
        <v>0</v>
      </c>
      <c r="H35" s="9"/>
      <c r="I35" s="8">
        <v>0</v>
      </c>
      <c r="K35" t="s">
        <v>56</v>
      </c>
    </row>
    <row r="36" spans="1:9" s="1" customFormat="1" ht="12.75">
      <c r="A36" s="1" t="s">
        <v>79</v>
      </c>
      <c r="C36" s="27">
        <f>SUM(C27:C35)+(2*C8)</f>
        <v>1.8099999999999998</v>
      </c>
      <c r="D36" s="20"/>
      <c r="E36" s="27">
        <f>SUM(E27:E35)+(2*E8)</f>
        <v>3.5599999999999996</v>
      </c>
      <c r="F36" s="20"/>
      <c r="G36" s="27">
        <f>SUM(G27:G35)+(2*G8)</f>
        <v>3.4000000000000004</v>
      </c>
      <c r="I36" s="27">
        <f>SUM(I27:I35)+(2*I8)</f>
        <v>3.6</v>
      </c>
    </row>
    <row r="38" spans="1:9" ht="12.75">
      <c r="A38" s="1" t="s">
        <v>70</v>
      </c>
      <c r="C38" s="5">
        <f>C23+C36</f>
        <v>13.870000000000001</v>
      </c>
      <c r="D38" s="5"/>
      <c r="E38" s="5">
        <f>E23+E36</f>
        <v>12.09</v>
      </c>
      <c r="F38" s="5"/>
      <c r="G38" s="5">
        <f>G23+G36</f>
        <v>13.430000000000001</v>
      </c>
      <c r="H38" s="6"/>
      <c r="I38" s="5">
        <f>I23+I36</f>
        <v>13.63</v>
      </c>
    </row>
    <row r="39" spans="1:9" ht="12.75">
      <c r="A39" s="1" t="s">
        <v>23</v>
      </c>
      <c r="C39" s="5">
        <f>SUM(C11:C20)+(C21*0.75)+(C18*0.75)+(C22*0.75)</f>
        <v>9.200000000000001</v>
      </c>
      <c r="D39" s="5"/>
      <c r="E39" s="5">
        <f>SUM(E11:E20)+(E21*0.75)+(E18*0.75)+(E22*0.5)</f>
        <v>6.529999999999999</v>
      </c>
      <c r="F39" s="5"/>
      <c r="G39" s="5">
        <v>0</v>
      </c>
      <c r="H39" s="6"/>
      <c r="I39" s="5">
        <v>0</v>
      </c>
    </row>
    <row r="40" spans="1:9" ht="12.75">
      <c r="A40" s="1" t="s">
        <v>63</v>
      </c>
      <c r="C40" s="5">
        <f>(C7-C38)/2</f>
        <v>-5.3725000000000005</v>
      </c>
      <c r="D40" s="5"/>
      <c r="E40" s="5">
        <f>(E7-E38)/2</f>
        <v>-2.92</v>
      </c>
      <c r="F40" s="5"/>
      <c r="G40" s="5">
        <f>(G7-(G8/2)-G11-G12-G13-G14-G15-G16-G17-G22-G27-G28-G29-G18)/2</f>
        <v>0.985</v>
      </c>
      <c r="H40" s="6"/>
      <c r="I40" s="5">
        <f>(I6-(I8/2)-I11-I12-I13-I14-I15-I16-I17-I22-I27-I28-I29-I18)/2</f>
        <v>7.209999999999999</v>
      </c>
    </row>
    <row r="41" spans="1:9" ht="12.75">
      <c r="A41" s="1" t="s">
        <v>67</v>
      </c>
      <c r="C41" s="5">
        <f>(C7-C38+SUM(C11:C17))/2</f>
        <v>-3.1725000000000003</v>
      </c>
      <c r="D41" s="5"/>
      <c r="E41" s="5">
        <f>(E7-E38+SUM(E11:E17))/2</f>
        <v>-0.6550000000000002</v>
      </c>
      <c r="F41" s="5"/>
      <c r="G41" s="17" t="s">
        <v>45</v>
      </c>
      <c r="H41" s="6"/>
      <c r="I41" s="17" t="s">
        <v>45</v>
      </c>
    </row>
    <row r="42" spans="1:9" ht="12.75">
      <c r="A42" s="1" t="s">
        <v>64</v>
      </c>
      <c r="C42" s="5">
        <f>(C7-C38+SUM(C11:C17)+(C22*0.5))/2</f>
        <v>-2.1725000000000003</v>
      </c>
      <c r="D42" s="5"/>
      <c r="E42" s="5">
        <f>(E7-E38+SUM(E11:E17)+(E22*0.5))/2</f>
        <v>0.34499999999999975</v>
      </c>
      <c r="F42" s="5"/>
      <c r="G42" s="17" t="s">
        <v>45</v>
      </c>
      <c r="H42" s="6"/>
      <c r="I42" s="17" t="s">
        <v>45</v>
      </c>
    </row>
    <row r="43" spans="1:9" ht="12.75">
      <c r="A43" s="1"/>
      <c r="C43" s="5"/>
      <c r="D43" s="5"/>
      <c r="E43" s="5"/>
      <c r="F43" s="5"/>
      <c r="G43" s="17"/>
      <c r="H43" s="6"/>
      <c r="I43" s="17"/>
    </row>
    <row r="44" spans="1:9" ht="12.75">
      <c r="A44" s="1" t="s">
        <v>69</v>
      </c>
      <c r="C44" s="5"/>
      <c r="D44" s="5"/>
      <c r="E44" s="5"/>
      <c r="F44" s="5"/>
      <c r="G44" s="17"/>
      <c r="H44" s="6"/>
      <c r="I44" s="17"/>
    </row>
    <row r="45" spans="1:9" ht="12.75">
      <c r="A45" s="1" t="s">
        <v>68</v>
      </c>
      <c r="C45" s="5">
        <f>(C7-C38+SUM(C11:C20))/2</f>
        <v>-2.6475000000000004</v>
      </c>
      <c r="D45" s="5"/>
      <c r="E45" s="5">
        <f>(E7-E38+SUM(E11:E20))/2</f>
        <v>-0.6550000000000002</v>
      </c>
      <c r="F45" s="5"/>
      <c r="G45" s="17" t="s">
        <v>45</v>
      </c>
      <c r="H45" s="6"/>
      <c r="I45" s="17" t="s">
        <v>45</v>
      </c>
    </row>
    <row r="46" spans="1:9" ht="12.75">
      <c r="A46" s="1" t="s">
        <v>64</v>
      </c>
      <c r="C46" s="5">
        <f>(C7-C38+SUM(C11:C20)+(C22*0.75))/2</f>
        <v>-1.1475000000000004</v>
      </c>
      <c r="D46" s="5"/>
      <c r="E46" s="5">
        <f>(E7-E38+SUM(E11:E20)+(E22*0.75))/2</f>
        <v>0.8449999999999998</v>
      </c>
      <c r="F46" s="5"/>
      <c r="G46" s="17" t="s">
        <v>45</v>
      </c>
      <c r="H46" s="6"/>
      <c r="I46" s="17" t="s">
        <v>45</v>
      </c>
    </row>
    <row r="47" spans="1:9" ht="12.75">
      <c r="A47" s="1" t="s">
        <v>65</v>
      </c>
      <c r="C47" s="5">
        <f>(C7-C38+SUM(C11:C20)+(C22*0.75)+(C21*0.75))/2</f>
        <v>-0.8475000000000004</v>
      </c>
      <c r="D47" s="5"/>
      <c r="E47" s="5">
        <f>(E7-E38+SUM(E11:E20)+(E22*0.75)+(E21*0.75))/2</f>
        <v>0.8449999999999998</v>
      </c>
      <c r="F47" s="5"/>
      <c r="G47" s="17" t="s">
        <v>45</v>
      </c>
      <c r="H47" s="6"/>
      <c r="I47" s="17" t="s">
        <v>45</v>
      </c>
    </row>
    <row r="48" spans="1:9" ht="12.75">
      <c r="A48" s="1" t="s">
        <v>66</v>
      </c>
      <c r="C48" s="5">
        <f>(C7-(C23-C24))/2</f>
        <v>0.03249999999999975</v>
      </c>
      <c r="D48" s="5"/>
      <c r="E48" s="5">
        <f>(E7-E38+SUM(E11:E20)+(E22*0.75)+(E21*0.75)+(E18*0.75))/2</f>
        <v>0.8449999999999998</v>
      </c>
      <c r="F48" s="5"/>
      <c r="G48" s="17" t="s">
        <v>45</v>
      </c>
      <c r="H48" s="6"/>
      <c r="I48" s="17" t="s">
        <v>45</v>
      </c>
    </row>
    <row r="50" ht="12.75">
      <c r="B50" s="1" t="s">
        <v>19</v>
      </c>
    </row>
    <row r="51" ht="12.75">
      <c r="B51" s="10" t="s">
        <v>71</v>
      </c>
    </row>
    <row r="52" ht="12.75">
      <c r="B52" s="6" t="s">
        <v>20</v>
      </c>
    </row>
    <row r="53" ht="12.75">
      <c r="B53" s="13" t="s">
        <v>27</v>
      </c>
    </row>
    <row r="54" ht="12.75">
      <c r="B54" s="23" t="s">
        <v>52</v>
      </c>
    </row>
    <row r="55" spans="2:3" ht="12.75">
      <c r="B55" s="25" t="s">
        <v>61</v>
      </c>
      <c r="C55" s="26"/>
    </row>
  </sheetData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="85" zoomScaleNormal="85" workbookViewId="0" topLeftCell="A1">
      <selection activeCell="A22" sqref="A22"/>
    </sheetView>
  </sheetViews>
  <sheetFormatPr defaultColWidth="9.140625" defaultRowHeight="12.75"/>
  <cols>
    <col min="1" max="1" width="32.8515625" style="0" customWidth="1"/>
    <col min="2" max="2" width="64.8515625" style="16" customWidth="1"/>
  </cols>
  <sheetData>
    <row r="1" spans="1:2" ht="12.75">
      <c r="A1" t="s">
        <v>25</v>
      </c>
      <c r="B1" s="16" t="s">
        <v>39</v>
      </c>
    </row>
    <row r="2" spans="1:2" ht="12.75">
      <c r="A2" t="s">
        <v>3</v>
      </c>
      <c r="B2" s="16" t="s">
        <v>40</v>
      </c>
    </row>
    <row r="3" spans="1:2" ht="25.5">
      <c r="A3" t="s">
        <v>4</v>
      </c>
      <c r="B3" s="16" t="s">
        <v>41</v>
      </c>
    </row>
    <row r="5" spans="1:2" ht="25.5">
      <c r="A5" t="s">
        <v>6</v>
      </c>
      <c r="B5" s="16" t="s">
        <v>42</v>
      </c>
    </row>
    <row r="6" spans="1:2" ht="25.5">
      <c r="A6" t="s">
        <v>7</v>
      </c>
      <c r="B6" s="16" t="s">
        <v>31</v>
      </c>
    </row>
    <row r="7" spans="1:2" ht="25.5">
      <c r="A7" t="s">
        <v>8</v>
      </c>
      <c r="B7" s="16" t="s">
        <v>32</v>
      </c>
    </row>
    <row r="8" spans="1:2" ht="25.5">
      <c r="A8" t="s">
        <v>30</v>
      </c>
      <c r="B8" s="16" t="s">
        <v>33</v>
      </c>
    </row>
    <row r="9" spans="1:2" ht="25.5">
      <c r="A9" t="s">
        <v>10</v>
      </c>
      <c r="B9" s="16" t="s">
        <v>32</v>
      </c>
    </row>
    <row r="10" spans="1:2" ht="25.5">
      <c r="A10" t="s">
        <v>11</v>
      </c>
      <c r="B10" s="16" t="s">
        <v>31</v>
      </c>
    </row>
    <row r="11" spans="1:2" ht="25.5">
      <c r="A11" t="s">
        <v>12</v>
      </c>
      <c r="B11" s="16" t="s">
        <v>38</v>
      </c>
    </row>
    <row r="12" spans="1:2" ht="25.5">
      <c r="A12" t="s">
        <v>22</v>
      </c>
      <c r="B12" s="16" t="s">
        <v>46</v>
      </c>
    </row>
    <row r="13" spans="1:2" ht="12.75">
      <c r="A13" t="s">
        <v>13</v>
      </c>
      <c r="B13" s="16" t="s">
        <v>47</v>
      </c>
    </row>
    <row r="15" spans="1:2" ht="12.75">
      <c r="A15" t="s">
        <v>15</v>
      </c>
      <c r="B15" s="16" t="s">
        <v>48</v>
      </c>
    </row>
    <row r="16" spans="1:2" ht="12.75">
      <c r="A16" t="s">
        <v>21</v>
      </c>
      <c r="B16" s="16" t="s">
        <v>49</v>
      </c>
    </row>
    <row r="17" spans="1:2" ht="12.75">
      <c r="A17" t="s">
        <v>16</v>
      </c>
      <c r="B17" s="16" t="s">
        <v>50</v>
      </c>
    </row>
    <row r="18" spans="1:2" ht="12.75">
      <c r="A18" t="s">
        <v>17</v>
      </c>
      <c r="B18" s="16" t="s">
        <v>37</v>
      </c>
    </row>
    <row r="19" spans="1:2" ht="12.75">
      <c r="A19" t="s">
        <v>18</v>
      </c>
      <c r="B19" s="16" t="s">
        <v>34</v>
      </c>
    </row>
    <row r="20" spans="1:2" ht="12.75">
      <c r="A20" t="s">
        <v>28</v>
      </c>
      <c r="B20" s="16" t="s">
        <v>35</v>
      </c>
    </row>
    <row r="21" spans="1:2" ht="12.75">
      <c r="A21" t="s">
        <v>29</v>
      </c>
      <c r="B21" s="16" t="s">
        <v>36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symbios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petty</dc:creator>
  <cp:keywords/>
  <dc:description/>
  <cp:lastModifiedBy>William Petty</cp:lastModifiedBy>
  <cp:lastPrinted>1999-08-25T20:30:17Z</cp:lastPrinted>
  <dcterms:created xsi:type="dcterms:W3CDTF">1999-05-21T16:41:12Z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